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 activeTab="3"/>
  </bookViews>
  <sheets>
    <sheet name="ปี 58" sheetId="1" r:id="rId1"/>
    <sheet name="ปีงบประมาณ 59" sheetId="4" r:id="rId2"/>
    <sheet name="ปีงบประมาณ 59 (2)" sheetId="7" r:id="rId3"/>
    <sheet name="ปีงบประมาณ 60" sheetId="6" r:id="rId4"/>
    <sheet name="ส่วนให้พี่กลาง" sheetId="5" r:id="rId5"/>
    <sheet name="Sheet2" sheetId="2" r:id="rId6"/>
    <sheet name="Sheet3" sheetId="3" r:id="rId7"/>
  </sheets>
  <calcPr calcId="145621"/>
</workbook>
</file>

<file path=xl/calcChain.xml><?xml version="1.0" encoding="utf-8"?>
<calcChain xmlns="http://schemas.openxmlformats.org/spreadsheetml/2006/main">
  <c r="P17" i="6" l="1"/>
  <c r="B17" i="6"/>
  <c r="P14" i="6"/>
  <c r="B14" i="6"/>
  <c r="B20" i="6" l="1"/>
  <c r="P20" i="6" l="1"/>
  <c r="P15" i="6" l="1"/>
  <c r="P21" i="7" l="1"/>
  <c r="P20" i="7"/>
  <c r="B20" i="7"/>
  <c r="B17" i="7"/>
  <c r="P17" i="7" s="1"/>
  <c r="Q18" i="7" s="1"/>
  <c r="P15" i="7"/>
  <c r="P23" i="7" s="1"/>
  <c r="B14" i="7"/>
  <c r="B23" i="7" s="1"/>
  <c r="P18" i="4"/>
  <c r="Q21" i="4"/>
  <c r="Q23" i="7" l="1"/>
  <c r="P14" i="7"/>
  <c r="Q15" i="7" s="1"/>
  <c r="Q15" i="6"/>
  <c r="P21" i="6"/>
  <c r="P18" i="6"/>
  <c r="B23" i="6"/>
  <c r="Q21" i="6" l="1"/>
  <c r="Q18" i="6"/>
  <c r="P23" i="6"/>
  <c r="Q23" i="6" s="1"/>
  <c r="B20" i="4"/>
  <c r="B17" i="4" l="1"/>
  <c r="B14" i="4"/>
  <c r="B20" i="5"/>
  <c r="B17" i="5"/>
  <c r="B14" i="5"/>
  <c r="P21" i="5" l="1"/>
  <c r="B23" i="5" l="1"/>
  <c r="P20" i="5"/>
  <c r="Q21" i="5" s="1"/>
  <c r="P18" i="5"/>
  <c r="P17" i="5"/>
  <c r="P15" i="5"/>
  <c r="P14" i="5"/>
  <c r="Q18" i="5" l="1"/>
  <c r="P23" i="5"/>
  <c r="Q23" i="5" s="1"/>
  <c r="Q15" i="5"/>
  <c r="P20" i="4"/>
  <c r="P21" i="4"/>
  <c r="P15" i="4" l="1"/>
  <c r="P17" i="4"/>
  <c r="P14" i="4"/>
  <c r="B23" i="4"/>
  <c r="Q15" i="4" l="1"/>
  <c r="P23" i="4"/>
  <c r="Q23" i="4" s="1"/>
  <c r="Q18" i="4"/>
  <c r="P21" i="1"/>
  <c r="P18" i="1" l="1"/>
  <c r="P15" i="1"/>
  <c r="B20" i="1" l="1"/>
  <c r="B14" i="1" l="1"/>
  <c r="B17" i="1"/>
  <c r="P20" i="1" l="1"/>
  <c r="B23" i="1"/>
  <c r="P14" i="1"/>
  <c r="P17" i="1"/>
  <c r="P23" i="1" l="1"/>
  <c r="Q23" i="1" s="1"/>
  <c r="Q15" i="1"/>
  <c r="Q18" i="1"/>
  <c r="Q21" i="1"/>
</calcChain>
</file>

<file path=xl/sharedStrings.xml><?xml version="1.0" encoding="utf-8"?>
<sst xmlns="http://schemas.openxmlformats.org/spreadsheetml/2006/main" count="201" uniqueCount="46">
  <si>
    <t>รายงานแผน/ผลการดำเนินงานและการใช้จ่ายเงินงบประจำ/รายจ่ายอื่น ประจำปีงบประมาณ พ.ศ.2558</t>
  </si>
  <si>
    <t>งบส่วนราชการ (Function)</t>
  </si>
  <si>
    <t>ประเภทงบประมาณ</t>
  </si>
  <si>
    <t>แผนงาน/โครงการ กิจกรรม</t>
  </si>
  <si>
    <t>แผน/</t>
  </si>
  <si>
    <t>ผล</t>
  </si>
  <si>
    <t>ไตรมาสที่ 1</t>
  </si>
  <si>
    <t>ไตรมาสที่ 2</t>
  </si>
  <si>
    <t>ไตรมาสที่ 3</t>
  </si>
  <si>
    <t>ไตรมาสที่ 4</t>
  </si>
  <si>
    <t>แบบที่ 2</t>
  </si>
  <si>
    <t>งบประจำ</t>
  </si>
  <si>
    <t>แผนงาน :  เพิ่มประสิทธิภาพ</t>
  </si>
  <si>
    <t>การบริหารจัดการและคุ้มครอง</t>
  </si>
  <si>
    <t>แรงงาน</t>
  </si>
  <si>
    <t>1. งบบุคลากร</t>
  </si>
  <si>
    <t xml:space="preserve">  ค่าตอบแทนพนักงานราชการ</t>
  </si>
  <si>
    <t>งบประมาณ</t>
  </si>
  <si>
    <t>รับจัดสรร</t>
  </si>
  <si>
    <t>1. งบดำเนินงาน</t>
  </si>
  <si>
    <t xml:space="preserve">   ค่าเช่าบ้านข้าราชการ</t>
  </si>
  <si>
    <t>แผน</t>
  </si>
  <si>
    <t>แผน/ผลการเบิกจ่ายเงิน</t>
  </si>
  <si>
    <t>รวม</t>
  </si>
  <si>
    <t>%</t>
  </si>
  <si>
    <r>
      <t xml:space="preserve">ชื่อหน่วยงาน  </t>
    </r>
    <r>
      <rPr>
        <b/>
        <u/>
        <sz val="14"/>
        <color theme="1"/>
        <rFont val="TH SarabunPSK"/>
        <family val="2"/>
      </rPr>
      <t>สำนักงานประกันสังคมจังหวัดอุบลราชธานี</t>
    </r>
    <r>
      <rPr>
        <b/>
        <sz val="14"/>
        <color theme="1"/>
        <rFont val="TH SarabunPSK"/>
        <family val="2"/>
      </rPr>
      <t xml:space="preserve">   สังกัดกรม </t>
    </r>
    <r>
      <rPr>
        <b/>
        <u/>
        <sz val="14"/>
        <color theme="1"/>
        <rFont val="TH SarabunPSK"/>
        <family val="2"/>
      </rPr>
      <t>สำนักงานประกันสังคม</t>
    </r>
    <r>
      <rPr>
        <b/>
        <sz val="14"/>
        <color theme="1"/>
        <rFont val="TH SarabunPSK"/>
        <family val="2"/>
      </rPr>
      <t xml:space="preserve">  กระทรวง  </t>
    </r>
    <r>
      <rPr>
        <b/>
        <u/>
        <sz val="14"/>
        <color theme="1"/>
        <rFont val="TH SarabunPSK"/>
        <family val="2"/>
      </rPr>
      <t>แรงงาน</t>
    </r>
  </si>
  <si>
    <t>รวมทั้งสิ้น</t>
  </si>
  <si>
    <t xml:space="preserve">ชื่อผู้รายงาน   นางสาวสุภาพร  แพงจอมชา  </t>
  </si>
  <si>
    <t>ตำแหน่ง   เจ้าพนักงานธุรการปฏิบัติงาน</t>
  </si>
  <si>
    <t>โทรศัพท์สำนักงาน  0-4524-5436  ต่อ 103</t>
  </si>
  <si>
    <t>โทรศัพท์มือถือ    085-0074846</t>
  </si>
  <si>
    <t>E-mail addess:   Ubon@sso.go.th</t>
  </si>
  <si>
    <t xml:space="preserve"> </t>
  </si>
  <si>
    <t xml:space="preserve">  (เดือน ต.ค.57- เดือน ก.ย.58)</t>
  </si>
  <si>
    <t xml:space="preserve"> เงินสมทบกองทุนประกันสังคม</t>
  </si>
  <si>
    <t>ข้อมูลตั้งแต่ต้นปีงบประมาณ  จนถึงวันที่ 30   เดือนกันยายน พ.ศ. 2558</t>
  </si>
  <si>
    <t>รายงานแผน/ผลการดำเนินงานและการใช้จ่ายเงินงบประจำ/รายจ่ายอื่น ประจำปีงบประมาณ พ.ศ.2559</t>
  </si>
  <si>
    <t>เงินสมทบกองทุนประกันสังคม</t>
  </si>
  <si>
    <t>ค่าตอบแทนพนักงานราชการ</t>
  </si>
  <si>
    <t>ข้อมูลตั้งแต่ต้นปีงบประมาณ  จนถึงวันที่ 30   เดือนมิถุนายน พ.ศ. 2559</t>
  </si>
  <si>
    <t>ข้อมูลตั้งแต่ต้นปีงบประมาณ  จนถึงวันที่  30   เดือนกันยายน พ.ศ. 2559</t>
  </si>
  <si>
    <t>รายงานแผน/ผลการดำเนินงานและการใช้จ่ายเงินงบประจำ/รายจ่ายอื่น ประจำปีงบประมาณ พ.ศ.2560</t>
  </si>
  <si>
    <t>แผนงาน :  บุคลการภาครัฐ</t>
  </si>
  <si>
    <t>รายการค่าใช้จ่ายบุคลากรภาครัฐ</t>
  </si>
  <si>
    <t>พัฒนาและยกระดับผลิตภาพแรงงาน</t>
  </si>
  <si>
    <t>ข้อมูลตั้งแต่ต้นปีงบประมาณ  จนถึงวันที่  28   เดือนมีนาคม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</si>
</sst>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u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/>
    <xf numFmtId="164" fontId="2" fillId="0" borderId="3" xfId="1" applyNumberFormat="1" applyFont="1" applyBorder="1"/>
    <xf numFmtId="0" fontId="2" fillId="0" borderId="4" xfId="0" applyFont="1" applyBorder="1"/>
    <xf numFmtId="0" fontId="2" fillId="0" borderId="2" xfId="0" applyFont="1" applyBorder="1"/>
    <xf numFmtId="164" fontId="2" fillId="0" borderId="4" xfId="1" applyNumberFormat="1" applyFont="1" applyBorder="1"/>
    <xf numFmtId="0" fontId="3" fillId="0" borderId="5" xfId="0" applyFont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164" fontId="5" fillId="0" borderId="4" xfId="1" applyNumberFormat="1" applyFont="1" applyBorder="1"/>
    <xf numFmtId="164" fontId="5" fillId="0" borderId="4" xfId="1" applyNumberFormat="1" applyFont="1" applyBorder="1" applyAlignment="1">
      <alignment horizontal="left"/>
    </xf>
    <xf numFmtId="9" fontId="5" fillId="0" borderId="4" xfId="0" applyNumberFormat="1" applyFont="1" applyBorder="1"/>
    <xf numFmtId="0" fontId="5" fillId="0" borderId="4" xfId="0" applyFont="1" applyBorder="1"/>
    <xf numFmtId="0" fontId="5" fillId="0" borderId="3" xfId="0" applyFont="1" applyBorder="1"/>
    <xf numFmtId="9" fontId="5" fillId="0" borderId="3" xfId="0" applyNumberFormat="1" applyFont="1" applyBorder="1"/>
    <xf numFmtId="164" fontId="5" fillId="0" borderId="3" xfId="1" applyNumberFormat="1" applyFont="1" applyBorder="1"/>
    <xf numFmtId="164" fontId="5" fillId="0" borderId="9" xfId="1" applyNumberFormat="1" applyFont="1" applyBorder="1"/>
    <xf numFmtId="9" fontId="5" fillId="0" borderId="2" xfId="0" applyNumberFormat="1" applyFont="1" applyBorder="1"/>
    <xf numFmtId="164" fontId="5" fillId="0" borderId="1" xfId="1" applyNumberFormat="1" applyFont="1" applyBorder="1"/>
    <xf numFmtId="0" fontId="5" fillId="0" borderId="1" xfId="0" applyFont="1" applyBorder="1"/>
    <xf numFmtId="9" fontId="5" fillId="0" borderId="1" xfId="0" applyNumberFormat="1" applyFont="1" applyBorder="1"/>
    <xf numFmtId="43" fontId="5" fillId="0" borderId="3" xfId="1" applyNumberFormat="1" applyFont="1" applyBorder="1"/>
    <xf numFmtId="0" fontId="3" fillId="0" borderId="5" xfId="0" applyFont="1" applyBorder="1" applyAlignment="1">
      <alignment horizontal="center"/>
    </xf>
    <xf numFmtId="164" fontId="2" fillId="0" borderId="0" xfId="0" applyNumberFormat="1" applyFont="1"/>
    <xf numFmtId="43" fontId="5" fillId="0" borderId="9" xfId="1" applyNumberFormat="1" applyFont="1" applyBorder="1"/>
    <xf numFmtId="164" fontId="6" fillId="0" borderId="4" xfId="1" applyNumberFormat="1" applyFont="1" applyBorder="1"/>
    <xf numFmtId="9" fontId="6" fillId="0" borderId="4" xfId="0" applyNumberFormat="1" applyFont="1" applyBorder="1"/>
    <xf numFmtId="0" fontId="6" fillId="0" borderId="4" xfId="0" applyFont="1" applyBorder="1"/>
    <xf numFmtId="9" fontId="6" fillId="0" borderId="1" xfId="0" applyNumberFormat="1" applyFont="1" applyBorder="1"/>
    <xf numFmtId="0" fontId="6" fillId="0" borderId="3" xfId="0" applyFont="1" applyBorder="1"/>
    <xf numFmtId="9" fontId="6" fillId="0" borderId="3" xfId="0" applyNumberFormat="1" applyFont="1" applyBorder="1"/>
    <xf numFmtId="164" fontId="6" fillId="0" borderId="3" xfId="1" applyNumberFormat="1" applyFont="1" applyBorder="1"/>
    <xf numFmtId="164" fontId="6" fillId="0" borderId="9" xfId="1" applyNumberFormat="1" applyFont="1" applyBorder="1"/>
    <xf numFmtId="9" fontId="6" fillId="0" borderId="2" xfId="0" applyNumberFormat="1" applyFont="1" applyBorder="1"/>
    <xf numFmtId="164" fontId="6" fillId="0" borderId="1" xfId="1" applyNumberFormat="1" applyFont="1" applyBorder="1"/>
    <xf numFmtId="43" fontId="6" fillId="0" borderId="3" xfId="1" applyNumberFormat="1" applyFont="1" applyBorder="1"/>
    <xf numFmtId="43" fontId="6" fillId="0" borderId="9" xfId="1" applyNumberFormat="1" applyFont="1" applyBorder="1"/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0" applyFont="1" applyBorder="1"/>
    <xf numFmtId="0" fontId="6" fillId="0" borderId="9" xfId="0" applyFont="1" applyBorder="1"/>
    <xf numFmtId="0" fontId="6" fillId="0" borderId="10" xfId="0" applyFont="1" applyBorder="1"/>
    <xf numFmtId="0" fontId="7" fillId="0" borderId="5" xfId="0" applyFont="1" applyBorder="1" applyAlignment="1">
      <alignment horizontal="center"/>
    </xf>
    <xf numFmtId="43" fontId="6" fillId="0" borderId="1" xfId="1" applyNumberFormat="1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2" fillId="0" borderId="0" xfId="0" applyNumberFormat="1" applyFont="1"/>
    <xf numFmtId="165" fontId="6" fillId="0" borderId="2" xfId="1" applyNumberFormat="1" applyFont="1" applyBorder="1"/>
    <xf numFmtId="43" fontId="6" fillId="0" borderId="9" xfId="1" applyFont="1" applyBorder="1"/>
    <xf numFmtId="9" fontId="6" fillId="0" borderId="2" xfId="1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7" fontId="3" fillId="0" borderId="6" xfId="0" applyNumberFormat="1" applyFont="1" applyBorder="1" applyAlignment="1">
      <alignment horizontal="center"/>
    </xf>
    <xf numFmtId="17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right"/>
    </xf>
    <xf numFmtId="17" fontId="7" fillId="0" borderId="5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  <xf numFmtId="17" fontId="7" fillId="0" borderId="7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Normal="100" workbookViewId="0">
      <selection activeCell="G25" sqref="G25"/>
    </sheetView>
  </sheetViews>
  <sheetFormatPr defaultRowHeight="15"/>
  <cols>
    <col min="1" max="1" width="19.42578125" customWidth="1"/>
    <col min="2" max="2" width="8.5703125" customWidth="1"/>
    <col min="3" max="3" width="4.5703125" customWidth="1"/>
    <col min="4" max="4" width="6.5703125" customWidth="1"/>
    <col min="5" max="7" width="6.140625" customWidth="1"/>
    <col min="8" max="8" width="6.42578125" customWidth="1"/>
    <col min="9" max="9" width="6.7109375" customWidth="1"/>
    <col min="10" max="11" width="6.42578125" customWidth="1"/>
    <col min="12" max="12" width="7" customWidth="1"/>
    <col min="13" max="15" width="6.42578125" customWidth="1"/>
    <col min="16" max="16" width="8.42578125" customWidth="1"/>
    <col min="17" max="17" width="6.140625" customWidth="1"/>
  </cols>
  <sheetData>
    <row r="1" spans="1:18" ht="18.75" customHeight="1">
      <c r="N1" s="1"/>
      <c r="Q1" s="1" t="s">
        <v>10</v>
      </c>
    </row>
    <row r="2" spans="1:18" ht="18.7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</row>
    <row r="3" spans="1:18" ht="18.7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1"/>
    </row>
    <row r="4" spans="1:18" ht="18.75">
      <c r="A4" s="67" t="s">
        <v>35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1"/>
    </row>
    <row r="5" spans="1:18" ht="18.75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1"/>
    </row>
    <row r="6" spans="1:18" ht="18.75">
      <c r="A6" s="2" t="s">
        <v>2</v>
      </c>
      <c r="B6" s="2" t="s">
        <v>17</v>
      </c>
      <c r="C6" s="2" t="s">
        <v>4</v>
      </c>
      <c r="D6" s="71" t="s">
        <v>22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64" t="s">
        <v>23</v>
      </c>
      <c r="Q6" s="64" t="s">
        <v>24</v>
      </c>
      <c r="R6" s="1"/>
    </row>
    <row r="7" spans="1:18" ht="18.75">
      <c r="A7" s="3" t="s">
        <v>3</v>
      </c>
      <c r="B7" s="3" t="s">
        <v>18</v>
      </c>
      <c r="C7" s="3" t="s">
        <v>5</v>
      </c>
      <c r="D7" s="68" t="s">
        <v>6</v>
      </c>
      <c r="E7" s="69"/>
      <c r="F7" s="70"/>
      <c r="G7" s="68" t="s">
        <v>7</v>
      </c>
      <c r="H7" s="69"/>
      <c r="I7" s="70"/>
      <c r="J7" s="68" t="s">
        <v>8</v>
      </c>
      <c r="K7" s="69"/>
      <c r="L7" s="70"/>
      <c r="M7" s="68" t="s">
        <v>9</v>
      </c>
      <c r="N7" s="69"/>
      <c r="O7" s="70"/>
      <c r="P7" s="65"/>
      <c r="Q7" s="65"/>
      <c r="R7" s="1"/>
    </row>
    <row r="8" spans="1:18" ht="18.75">
      <c r="A8" s="4"/>
      <c r="B8" s="4"/>
      <c r="C8" s="4"/>
      <c r="D8" s="5">
        <v>21094</v>
      </c>
      <c r="E8" s="5">
        <v>21125</v>
      </c>
      <c r="F8" s="5">
        <v>21155</v>
      </c>
      <c r="G8" s="5">
        <v>21186</v>
      </c>
      <c r="H8" s="5">
        <v>21217</v>
      </c>
      <c r="I8" s="5">
        <v>21245</v>
      </c>
      <c r="J8" s="5">
        <v>21276</v>
      </c>
      <c r="K8" s="5">
        <v>21306</v>
      </c>
      <c r="L8" s="5">
        <v>21337</v>
      </c>
      <c r="M8" s="5">
        <v>21367</v>
      </c>
      <c r="N8" s="5">
        <v>21398</v>
      </c>
      <c r="O8" s="5">
        <v>21429</v>
      </c>
      <c r="P8" s="66"/>
      <c r="Q8" s="66"/>
      <c r="R8" s="1"/>
    </row>
    <row r="9" spans="1:18" ht="18.75">
      <c r="A9" s="6" t="s">
        <v>11</v>
      </c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"/>
    </row>
    <row r="10" spans="1:18" ht="18.75">
      <c r="A10" s="7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</row>
    <row r="11" spans="1:18" ht="18.75">
      <c r="A11" s="7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</row>
    <row r="12" spans="1:18" ht="18.75">
      <c r="A12" s="7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</row>
    <row r="13" spans="1:18" ht="18.75">
      <c r="A13" s="8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</row>
    <row r="14" spans="1:18" ht="18.75">
      <c r="A14" s="8" t="s">
        <v>16</v>
      </c>
      <c r="B14" s="12">
        <f>226140+226140+15200</f>
        <v>467480</v>
      </c>
      <c r="C14" s="15" t="s">
        <v>21</v>
      </c>
      <c r="D14" s="19">
        <v>37690</v>
      </c>
      <c r="E14" s="19">
        <v>37690</v>
      </c>
      <c r="F14" s="19">
        <v>37690</v>
      </c>
      <c r="G14" s="19">
        <v>37690</v>
      </c>
      <c r="H14" s="19">
        <v>37690</v>
      </c>
      <c r="I14" s="19">
        <v>37690</v>
      </c>
      <c r="J14" s="20">
        <v>37690</v>
      </c>
      <c r="K14" s="20">
        <v>37690</v>
      </c>
      <c r="L14" s="20">
        <v>37690</v>
      </c>
      <c r="M14" s="20">
        <v>37690</v>
      </c>
      <c r="N14" s="20">
        <v>37690</v>
      </c>
      <c r="O14" s="20">
        <v>37690</v>
      </c>
      <c r="P14" s="19">
        <f>B14</f>
        <v>467480</v>
      </c>
      <c r="Q14" s="21">
        <v>1</v>
      </c>
      <c r="R14" s="1"/>
    </row>
    <row r="15" spans="1:18" ht="18.75">
      <c r="A15" s="9"/>
      <c r="B15" s="15"/>
      <c r="C15" s="15" t="s">
        <v>5</v>
      </c>
      <c r="D15" s="19">
        <v>36380</v>
      </c>
      <c r="E15" s="19">
        <v>36380</v>
      </c>
      <c r="F15" s="19">
        <v>36380</v>
      </c>
      <c r="G15" s="19">
        <v>41620</v>
      </c>
      <c r="H15" s="19">
        <v>37690</v>
      </c>
      <c r="I15" s="19">
        <v>37690</v>
      </c>
      <c r="J15" s="19">
        <v>37690</v>
      </c>
      <c r="K15" s="19">
        <v>37690</v>
      </c>
      <c r="L15" s="19">
        <v>37690</v>
      </c>
      <c r="M15" s="19">
        <v>46836</v>
      </c>
      <c r="N15" s="19">
        <v>39210</v>
      </c>
      <c r="O15" s="22">
        <v>39210</v>
      </c>
      <c r="P15" s="19">
        <f>D15+E15+F15+G15+H15+I15+J15+K15+L15+M15+N15+O15</f>
        <v>464466</v>
      </c>
      <c r="Q15" s="21">
        <f>P15/P14*100/100</f>
        <v>0.99355266535466757</v>
      </c>
      <c r="R15" s="1"/>
    </row>
    <row r="16" spans="1:18" ht="18.75">
      <c r="A16" s="8" t="s">
        <v>19</v>
      </c>
      <c r="B16" s="11"/>
      <c r="C16" s="11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1"/>
    </row>
    <row r="17" spans="1:18" ht="18.75">
      <c r="A17" s="8" t="s">
        <v>34</v>
      </c>
      <c r="B17" s="12">
        <f>9000+9000+770</f>
        <v>18770</v>
      </c>
      <c r="C17" s="15" t="s">
        <v>21</v>
      </c>
      <c r="D17" s="19">
        <v>1500</v>
      </c>
      <c r="E17" s="19">
        <v>1500</v>
      </c>
      <c r="F17" s="19">
        <v>1500</v>
      </c>
      <c r="G17" s="19">
        <v>1500</v>
      </c>
      <c r="H17" s="19">
        <v>1500</v>
      </c>
      <c r="I17" s="19">
        <v>1500</v>
      </c>
      <c r="J17" s="19">
        <v>1500</v>
      </c>
      <c r="K17" s="19">
        <v>1500</v>
      </c>
      <c r="L17" s="19">
        <v>1500</v>
      </c>
      <c r="M17" s="19">
        <v>1500</v>
      </c>
      <c r="N17" s="19">
        <v>1500</v>
      </c>
      <c r="O17" s="19">
        <v>1500</v>
      </c>
      <c r="P17" s="19">
        <f>B17</f>
        <v>18770</v>
      </c>
      <c r="Q17" s="24">
        <v>1</v>
      </c>
      <c r="R17" s="1"/>
    </row>
    <row r="18" spans="1:18" ht="18.75">
      <c r="A18" s="8"/>
      <c r="B18" s="12"/>
      <c r="C18" s="12" t="s">
        <v>5</v>
      </c>
      <c r="D18" s="25">
        <v>1500</v>
      </c>
      <c r="E18" s="25">
        <v>1500</v>
      </c>
      <c r="F18" s="25">
        <v>1500</v>
      </c>
      <c r="G18" s="25">
        <v>1500</v>
      </c>
      <c r="H18" s="25">
        <v>1500</v>
      </c>
      <c r="I18" s="25">
        <v>1500</v>
      </c>
      <c r="J18" s="25">
        <v>1500</v>
      </c>
      <c r="K18" s="25">
        <v>1500</v>
      </c>
      <c r="L18" s="25">
        <v>1500</v>
      </c>
      <c r="M18" s="23">
        <v>1500</v>
      </c>
      <c r="N18" s="25">
        <v>1500</v>
      </c>
      <c r="O18" s="23">
        <v>1500</v>
      </c>
      <c r="P18" s="26">
        <f>D18+E18+F18+G18+H18+I18+J18+K18+L18+M18+N18+O18</f>
        <v>18000</v>
      </c>
      <c r="Q18" s="27">
        <f>P18/P17*100/100</f>
        <v>0.95897709110282359</v>
      </c>
      <c r="R18" s="1"/>
    </row>
    <row r="19" spans="1:18" ht="18.75">
      <c r="A19" s="9"/>
      <c r="B19" s="13"/>
      <c r="C19" s="13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1"/>
    </row>
    <row r="20" spans="1:18" ht="18.75">
      <c r="A20" s="8" t="s">
        <v>20</v>
      </c>
      <c r="B20" s="12">
        <f>288000+276000+61100</f>
        <v>625100</v>
      </c>
      <c r="C20" s="18" t="s">
        <v>21</v>
      </c>
      <c r="D20" s="28">
        <v>48000</v>
      </c>
      <c r="E20" s="28">
        <v>48000</v>
      </c>
      <c r="F20" s="28">
        <v>48000</v>
      </c>
      <c r="G20" s="28">
        <v>48000</v>
      </c>
      <c r="H20" s="28">
        <v>48000</v>
      </c>
      <c r="I20" s="28">
        <v>48000</v>
      </c>
      <c r="J20" s="28">
        <v>46000</v>
      </c>
      <c r="K20" s="28">
        <v>46000</v>
      </c>
      <c r="L20" s="28">
        <v>46000</v>
      </c>
      <c r="M20" s="28">
        <v>46000</v>
      </c>
      <c r="N20" s="28">
        <v>46000</v>
      </c>
      <c r="O20" s="28">
        <v>46000</v>
      </c>
      <c r="P20" s="28">
        <f>B20</f>
        <v>625100</v>
      </c>
      <c r="Q20" s="27">
        <v>1</v>
      </c>
      <c r="R20" s="1"/>
    </row>
    <row r="21" spans="1:18" ht="18.75">
      <c r="A21" s="8" t="s">
        <v>33</v>
      </c>
      <c r="B21" s="12"/>
      <c r="C21" s="12" t="s">
        <v>5</v>
      </c>
      <c r="D21" s="25">
        <v>47000</v>
      </c>
      <c r="E21" s="25">
        <v>50000</v>
      </c>
      <c r="F21" s="25">
        <v>47000</v>
      </c>
      <c r="G21" s="25">
        <v>49000</v>
      </c>
      <c r="H21" s="25">
        <v>47500</v>
      </c>
      <c r="I21" s="25">
        <v>47500</v>
      </c>
      <c r="J21" s="25">
        <v>73048</v>
      </c>
      <c r="K21" s="25">
        <v>54000</v>
      </c>
      <c r="L21" s="25">
        <v>46500</v>
      </c>
      <c r="M21" s="23">
        <v>47500</v>
      </c>
      <c r="N21" s="25">
        <v>61000</v>
      </c>
      <c r="O21" s="25">
        <v>54000</v>
      </c>
      <c r="P21" s="26">
        <f>D21+E21+F21+G21+H21+I21+J21+K21+L21+M21+N21+O21</f>
        <v>624048</v>
      </c>
      <c r="Q21" s="27">
        <f>P21/P20*100/100</f>
        <v>0.99831706926891695</v>
      </c>
      <c r="R21" s="1"/>
    </row>
    <row r="22" spans="1:18" ht="18.75">
      <c r="A22" s="9"/>
      <c r="B22" s="13"/>
      <c r="C22" s="13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1"/>
    </row>
    <row r="23" spans="1:18" ht="18.75">
      <c r="A23" s="16" t="s">
        <v>26</v>
      </c>
      <c r="B23" s="18">
        <f>B14+B17+B20</f>
        <v>1111350</v>
      </c>
      <c r="C23" s="17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8">
        <f>P15+P18+P21</f>
        <v>1106514</v>
      </c>
      <c r="Q23" s="30">
        <f>P23/B23*100/100</f>
        <v>0.99564853556485355</v>
      </c>
      <c r="R23" s="1"/>
    </row>
    <row r="24" spans="1:18" ht="18.75">
      <c r="A24" s="1" t="s">
        <v>27</v>
      </c>
      <c r="B24" s="1"/>
      <c r="C24" s="1"/>
      <c r="D24" s="1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1" t="s">
        <v>29</v>
      </c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32</v>
      </c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11">
    <mergeCell ref="Q6:Q8"/>
    <mergeCell ref="A2:Q2"/>
    <mergeCell ref="A3:Q3"/>
    <mergeCell ref="A4:Q4"/>
    <mergeCell ref="A5:Q5"/>
    <mergeCell ref="D7:F7"/>
    <mergeCell ref="G7:I7"/>
    <mergeCell ref="J7:L7"/>
    <mergeCell ref="M7:O7"/>
    <mergeCell ref="D6:O6"/>
    <mergeCell ref="P6:P8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Normal="100" workbookViewId="0">
      <selection activeCell="P18" sqref="P18"/>
    </sheetView>
  </sheetViews>
  <sheetFormatPr defaultRowHeight="15"/>
  <cols>
    <col min="1" max="1" width="16.42578125" customWidth="1"/>
    <col min="2" max="2" width="8.5703125" customWidth="1"/>
    <col min="3" max="3" width="3.85546875" customWidth="1"/>
    <col min="4" max="4" width="6.85546875" customWidth="1"/>
    <col min="5" max="5" width="9" customWidth="1"/>
    <col min="6" max="7" width="6.5703125" customWidth="1"/>
    <col min="8" max="8" width="6.7109375" customWidth="1"/>
    <col min="9" max="9" width="6.5703125" customWidth="1"/>
    <col min="10" max="12" width="6.85546875" customWidth="1"/>
    <col min="13" max="14" width="7.42578125" customWidth="1"/>
    <col min="15" max="15" width="7.5703125" customWidth="1"/>
    <col min="16" max="16" width="10.5703125" customWidth="1"/>
    <col min="17" max="17" width="6.28515625" customWidth="1"/>
  </cols>
  <sheetData>
    <row r="1" spans="1:20" ht="18.75" customHeight="1">
      <c r="N1" s="1"/>
      <c r="P1" s="74" t="s">
        <v>10</v>
      </c>
      <c r="Q1" s="74"/>
    </row>
    <row r="2" spans="1:20" ht="18.7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</row>
    <row r="3" spans="1:20" ht="18.7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1"/>
    </row>
    <row r="4" spans="1:20" ht="18.75">
      <c r="A4" s="67" t="s">
        <v>40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1"/>
    </row>
    <row r="5" spans="1:20" ht="18.75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1"/>
    </row>
    <row r="6" spans="1:20" ht="18.75">
      <c r="A6" s="48" t="s">
        <v>2</v>
      </c>
      <c r="B6" s="48" t="s">
        <v>17</v>
      </c>
      <c r="C6" s="48" t="s">
        <v>4</v>
      </c>
      <c r="D6" s="78" t="s">
        <v>22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81" t="s">
        <v>23</v>
      </c>
      <c r="Q6" s="81" t="s">
        <v>24</v>
      </c>
      <c r="R6" s="1"/>
    </row>
    <row r="7" spans="1:20" ht="18.75">
      <c r="A7" s="49" t="s">
        <v>3</v>
      </c>
      <c r="B7" s="49" t="s">
        <v>18</v>
      </c>
      <c r="C7" s="49" t="s">
        <v>5</v>
      </c>
      <c r="D7" s="75" t="s">
        <v>6</v>
      </c>
      <c r="E7" s="76"/>
      <c r="F7" s="77"/>
      <c r="G7" s="75" t="s">
        <v>7</v>
      </c>
      <c r="H7" s="76"/>
      <c r="I7" s="77"/>
      <c r="J7" s="75" t="s">
        <v>8</v>
      </c>
      <c r="K7" s="76"/>
      <c r="L7" s="77"/>
      <c r="M7" s="75" t="s">
        <v>9</v>
      </c>
      <c r="N7" s="76"/>
      <c r="O7" s="77"/>
      <c r="P7" s="82"/>
      <c r="Q7" s="82"/>
      <c r="R7" s="1"/>
    </row>
    <row r="8" spans="1:20" ht="18.75">
      <c r="A8" s="50"/>
      <c r="B8" s="50"/>
      <c r="C8" s="50"/>
      <c r="D8" s="51">
        <v>21459</v>
      </c>
      <c r="E8" s="51">
        <v>21490</v>
      </c>
      <c r="F8" s="51">
        <v>21520</v>
      </c>
      <c r="G8" s="51">
        <v>21551</v>
      </c>
      <c r="H8" s="51">
        <v>21582</v>
      </c>
      <c r="I8" s="51">
        <v>21610</v>
      </c>
      <c r="J8" s="51">
        <v>21641</v>
      </c>
      <c r="K8" s="51">
        <v>21671</v>
      </c>
      <c r="L8" s="51">
        <v>21702</v>
      </c>
      <c r="M8" s="51">
        <v>21732</v>
      </c>
      <c r="N8" s="51">
        <v>21763</v>
      </c>
      <c r="O8" s="51">
        <v>21794</v>
      </c>
      <c r="P8" s="83"/>
      <c r="Q8" s="83"/>
      <c r="R8" s="1"/>
    </row>
    <row r="9" spans="1:20" ht="18.75">
      <c r="A9" s="52" t="s">
        <v>11</v>
      </c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"/>
    </row>
    <row r="10" spans="1:20" ht="18.75">
      <c r="A10" s="53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</row>
    <row r="11" spans="1:20" ht="18.75">
      <c r="A11" s="53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</row>
    <row r="12" spans="1:20" ht="18.75">
      <c r="A12" s="53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</row>
    <row r="13" spans="1:20" ht="18.75">
      <c r="A13" s="54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</row>
    <row r="14" spans="1:20" ht="18.75">
      <c r="A14" s="54" t="s">
        <v>38</v>
      </c>
      <c r="B14" s="41">
        <f>242700+242700</f>
        <v>485400</v>
      </c>
      <c r="C14" s="15" t="s">
        <v>21</v>
      </c>
      <c r="D14" s="35">
        <v>40450</v>
      </c>
      <c r="E14" s="35">
        <v>40450</v>
      </c>
      <c r="F14" s="35">
        <v>40450</v>
      </c>
      <c r="G14" s="35">
        <v>40450</v>
      </c>
      <c r="H14" s="35">
        <v>40450</v>
      </c>
      <c r="I14" s="35">
        <v>40450</v>
      </c>
      <c r="J14" s="35">
        <v>40450</v>
      </c>
      <c r="K14" s="35">
        <v>40450</v>
      </c>
      <c r="L14" s="35">
        <v>40450</v>
      </c>
      <c r="M14" s="35">
        <v>40450</v>
      </c>
      <c r="N14" s="35">
        <v>40450</v>
      </c>
      <c r="O14" s="35">
        <v>40450</v>
      </c>
      <c r="P14" s="35">
        <f>B14</f>
        <v>485400</v>
      </c>
      <c r="Q14" s="36">
        <v>1</v>
      </c>
      <c r="R14" s="1"/>
      <c r="T14" s="46"/>
    </row>
    <row r="15" spans="1:20" ht="18.75">
      <c r="A15" s="55"/>
      <c r="B15" s="35"/>
      <c r="C15" s="15" t="s">
        <v>5</v>
      </c>
      <c r="D15" s="35">
        <v>39210</v>
      </c>
      <c r="E15" s="35">
        <v>39210</v>
      </c>
      <c r="F15" s="35">
        <v>39210</v>
      </c>
      <c r="G15" s="35">
        <v>39210</v>
      </c>
      <c r="H15" s="35">
        <v>39210</v>
      </c>
      <c r="I15" s="35">
        <v>46650</v>
      </c>
      <c r="J15" s="35">
        <v>40450</v>
      </c>
      <c r="K15" s="35">
        <v>40450</v>
      </c>
      <c r="L15" s="35">
        <v>40450</v>
      </c>
      <c r="M15" s="35">
        <v>40450</v>
      </c>
      <c r="N15" s="35">
        <v>40450</v>
      </c>
      <c r="O15" s="37">
        <v>40450</v>
      </c>
      <c r="P15" s="35">
        <f>SUM(D15:O15)</f>
        <v>485400</v>
      </c>
      <c r="Q15" s="38">
        <f>P15/P14*100/100</f>
        <v>1</v>
      </c>
      <c r="R15" s="1"/>
    </row>
    <row r="16" spans="1:20" ht="18.75">
      <c r="A16" s="54" t="s">
        <v>19</v>
      </c>
      <c r="B16" s="39"/>
      <c r="C16" s="1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1"/>
    </row>
    <row r="17" spans="1:18" ht="18.75">
      <c r="A17" s="54" t="s">
        <v>37</v>
      </c>
      <c r="B17" s="41">
        <f>12000+9000</f>
        <v>21000</v>
      </c>
      <c r="C17" s="15" t="s">
        <v>21</v>
      </c>
      <c r="D17" s="35">
        <v>1750</v>
      </c>
      <c r="E17" s="35">
        <v>1750</v>
      </c>
      <c r="F17" s="35">
        <v>1750</v>
      </c>
      <c r="G17" s="35">
        <v>1750</v>
      </c>
      <c r="H17" s="35">
        <v>1750</v>
      </c>
      <c r="I17" s="35">
        <v>1750</v>
      </c>
      <c r="J17" s="35">
        <v>1750</v>
      </c>
      <c r="K17" s="35">
        <v>1750</v>
      </c>
      <c r="L17" s="35">
        <v>1750</v>
      </c>
      <c r="M17" s="35">
        <v>1750</v>
      </c>
      <c r="N17" s="35">
        <v>1750</v>
      </c>
      <c r="O17" s="35">
        <v>1750</v>
      </c>
      <c r="P17" s="35">
        <f>B17</f>
        <v>21000</v>
      </c>
      <c r="Q17" s="40">
        <v>1</v>
      </c>
      <c r="R17" s="1"/>
    </row>
    <row r="18" spans="1:18" ht="18.75">
      <c r="A18" s="54"/>
      <c r="B18" s="41"/>
      <c r="C18" s="12" t="s">
        <v>5</v>
      </c>
      <c r="D18" s="41">
        <v>1500</v>
      </c>
      <c r="E18" s="41">
        <v>1500</v>
      </c>
      <c r="F18" s="41">
        <v>1500</v>
      </c>
      <c r="G18" s="41">
        <v>1500</v>
      </c>
      <c r="H18" s="41">
        <v>1500</v>
      </c>
      <c r="I18" s="41">
        <v>1500</v>
      </c>
      <c r="J18" s="41">
        <v>1500</v>
      </c>
      <c r="K18" s="41">
        <v>1500</v>
      </c>
      <c r="L18" s="41">
        <v>1500</v>
      </c>
      <c r="M18" s="39">
        <v>1500</v>
      </c>
      <c r="N18" s="41">
        <v>1500</v>
      </c>
      <c r="O18" s="39">
        <v>1500</v>
      </c>
      <c r="P18" s="42">
        <f>D18+E18+F18+G18+H18+I18+J18+K18+L18+M18+N18+O18</f>
        <v>18000</v>
      </c>
      <c r="Q18" s="43">
        <f>P18/P17*100/100</f>
        <v>0.8571428571428571</v>
      </c>
      <c r="R18" s="1"/>
    </row>
    <row r="19" spans="1:18" ht="18.75">
      <c r="A19" s="55"/>
      <c r="B19" s="37"/>
      <c r="C19" s="13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"/>
    </row>
    <row r="20" spans="1:18" ht="18.75">
      <c r="A20" s="54" t="s">
        <v>20</v>
      </c>
      <c r="B20" s="41">
        <f>300000+290500+2400</f>
        <v>592900</v>
      </c>
      <c r="C20" s="18" t="s">
        <v>21</v>
      </c>
      <c r="D20" s="44">
        <v>49208</v>
      </c>
      <c r="E20" s="44">
        <v>49208</v>
      </c>
      <c r="F20" s="44">
        <v>49208</v>
      </c>
      <c r="G20" s="44">
        <v>49208</v>
      </c>
      <c r="H20" s="44">
        <v>49208</v>
      </c>
      <c r="I20" s="44">
        <v>49208</v>
      </c>
      <c r="J20" s="44">
        <v>49208</v>
      </c>
      <c r="K20" s="44">
        <v>49208</v>
      </c>
      <c r="L20" s="44">
        <v>49208</v>
      </c>
      <c r="M20" s="44">
        <v>49208</v>
      </c>
      <c r="N20" s="44">
        <v>49208</v>
      </c>
      <c r="O20" s="44">
        <v>51608</v>
      </c>
      <c r="P20" s="44">
        <f>SUM(D20:O20)</f>
        <v>592896</v>
      </c>
      <c r="Q20" s="43">
        <v>1</v>
      </c>
      <c r="R20" s="1"/>
    </row>
    <row r="21" spans="1:18" ht="18.75">
      <c r="A21" s="54"/>
      <c r="B21" s="41"/>
      <c r="C21" s="12" t="s">
        <v>5</v>
      </c>
      <c r="D21" s="41">
        <v>46000</v>
      </c>
      <c r="E21" s="45">
        <v>50825.71</v>
      </c>
      <c r="F21" s="41">
        <v>46000</v>
      </c>
      <c r="G21" s="41">
        <v>46000</v>
      </c>
      <c r="H21" s="41">
        <v>48064</v>
      </c>
      <c r="I21" s="41">
        <v>50000</v>
      </c>
      <c r="J21" s="41">
        <v>50000</v>
      </c>
      <c r="K21" s="41">
        <v>54000</v>
      </c>
      <c r="L21" s="41">
        <v>51000</v>
      </c>
      <c r="M21" s="41">
        <v>50500</v>
      </c>
      <c r="N21" s="41">
        <v>50500</v>
      </c>
      <c r="O21" s="41">
        <v>50500</v>
      </c>
      <c r="P21" s="46">
        <f>D21+E21+F21+G21+H21+I21+J21+K21+L21+M21+N21+O21</f>
        <v>593389.71</v>
      </c>
      <c r="Q21" s="61">
        <f>P21/P20*100/100</f>
        <v>1.0008327092778497</v>
      </c>
      <c r="R21" s="60"/>
    </row>
    <row r="22" spans="1:18" ht="18.75">
      <c r="A22" s="55"/>
      <c r="B22" s="37"/>
      <c r="C22" s="13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"/>
    </row>
    <row r="23" spans="1:18" ht="18.75">
      <c r="A23" s="56" t="s">
        <v>26</v>
      </c>
      <c r="B23" s="44">
        <f>B14+B17+B20</f>
        <v>1099300</v>
      </c>
      <c r="C23" s="1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57">
        <f>P15+P18+P21</f>
        <v>1096789.71</v>
      </c>
      <c r="Q23" s="38">
        <f>P23/B23*100/100</f>
        <v>0.99771646502319655</v>
      </c>
      <c r="R23" s="1"/>
    </row>
    <row r="24" spans="1:18" ht="18.75">
      <c r="A24" s="1" t="s">
        <v>27</v>
      </c>
      <c r="B24" s="1"/>
      <c r="C24" s="1"/>
      <c r="D24" s="1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1" t="s">
        <v>29</v>
      </c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32</v>
      </c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12">
    <mergeCell ref="P1:Q1"/>
    <mergeCell ref="M7:O7"/>
    <mergeCell ref="A2:Q2"/>
    <mergeCell ref="A3:Q3"/>
    <mergeCell ref="A4:Q4"/>
    <mergeCell ref="A5:Q5"/>
    <mergeCell ref="D6:O6"/>
    <mergeCell ref="P6:P8"/>
    <mergeCell ref="Q6:Q8"/>
    <mergeCell ref="D7:F7"/>
    <mergeCell ref="G7:I7"/>
    <mergeCell ref="J7:L7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zoomScaleNormal="100" workbookViewId="0">
      <selection activeCell="V16" sqref="V16"/>
    </sheetView>
  </sheetViews>
  <sheetFormatPr defaultRowHeight="15"/>
  <cols>
    <col min="1" max="1" width="16.42578125" customWidth="1"/>
    <col min="2" max="2" width="8.5703125" customWidth="1"/>
    <col min="3" max="3" width="3.85546875" customWidth="1"/>
    <col min="4" max="4" width="6.85546875" customWidth="1"/>
    <col min="5" max="5" width="9" customWidth="1"/>
    <col min="6" max="7" width="6.5703125" customWidth="1"/>
    <col min="8" max="8" width="6.7109375" customWidth="1"/>
    <col min="9" max="9" width="6.5703125" customWidth="1"/>
    <col min="10" max="12" width="6.85546875" customWidth="1"/>
    <col min="13" max="14" width="7.42578125" customWidth="1"/>
    <col min="15" max="15" width="7.5703125" customWidth="1"/>
    <col min="16" max="16" width="10.5703125" customWidth="1"/>
    <col min="17" max="17" width="6.28515625" customWidth="1"/>
  </cols>
  <sheetData>
    <row r="1" spans="1:20" ht="18.75" customHeight="1">
      <c r="N1" s="1"/>
      <c r="P1" s="74" t="s">
        <v>10</v>
      </c>
      <c r="Q1" s="74"/>
    </row>
    <row r="2" spans="1:20" ht="18.7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</row>
    <row r="3" spans="1:20" ht="18.7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1"/>
    </row>
    <row r="4" spans="1:20" ht="18.75">
      <c r="A4" s="67" t="s">
        <v>40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1"/>
    </row>
    <row r="5" spans="1:20" ht="18.75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1"/>
    </row>
    <row r="6" spans="1:20" ht="18.75">
      <c r="A6" s="48" t="s">
        <v>2</v>
      </c>
      <c r="B6" s="48" t="s">
        <v>17</v>
      </c>
      <c r="C6" s="48" t="s">
        <v>4</v>
      </c>
      <c r="D6" s="78" t="s">
        <v>22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81" t="s">
        <v>23</v>
      </c>
      <c r="Q6" s="81" t="s">
        <v>24</v>
      </c>
      <c r="R6" s="1"/>
    </row>
    <row r="7" spans="1:20" ht="18.75">
      <c r="A7" s="49" t="s">
        <v>3</v>
      </c>
      <c r="B7" s="49" t="s">
        <v>18</v>
      </c>
      <c r="C7" s="49" t="s">
        <v>5</v>
      </c>
      <c r="D7" s="75" t="s">
        <v>6</v>
      </c>
      <c r="E7" s="76"/>
      <c r="F7" s="77"/>
      <c r="G7" s="75" t="s">
        <v>7</v>
      </c>
      <c r="H7" s="76"/>
      <c r="I7" s="77"/>
      <c r="J7" s="75" t="s">
        <v>8</v>
      </c>
      <c r="K7" s="76"/>
      <c r="L7" s="77"/>
      <c r="M7" s="75" t="s">
        <v>9</v>
      </c>
      <c r="N7" s="76"/>
      <c r="O7" s="77"/>
      <c r="P7" s="82"/>
      <c r="Q7" s="82"/>
      <c r="R7" s="1"/>
    </row>
    <row r="8" spans="1:20" ht="18.75">
      <c r="A8" s="50"/>
      <c r="B8" s="50"/>
      <c r="C8" s="50"/>
      <c r="D8" s="51">
        <v>21459</v>
      </c>
      <c r="E8" s="51">
        <v>21490</v>
      </c>
      <c r="F8" s="51">
        <v>21520</v>
      </c>
      <c r="G8" s="51">
        <v>21551</v>
      </c>
      <c r="H8" s="51">
        <v>21582</v>
      </c>
      <c r="I8" s="51">
        <v>21610</v>
      </c>
      <c r="J8" s="51">
        <v>21641</v>
      </c>
      <c r="K8" s="51">
        <v>21671</v>
      </c>
      <c r="L8" s="51">
        <v>21702</v>
      </c>
      <c r="M8" s="51">
        <v>21732</v>
      </c>
      <c r="N8" s="51">
        <v>21763</v>
      </c>
      <c r="O8" s="51">
        <v>21794</v>
      </c>
      <c r="P8" s="83"/>
      <c r="Q8" s="83"/>
      <c r="R8" s="1"/>
    </row>
    <row r="9" spans="1:20" ht="18.75">
      <c r="A9" s="52" t="s">
        <v>11</v>
      </c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"/>
    </row>
    <row r="10" spans="1:20" ht="18.75">
      <c r="A10" s="53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</row>
    <row r="11" spans="1:20" ht="18.75">
      <c r="A11" s="53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</row>
    <row r="12" spans="1:20" ht="18.75">
      <c r="A12" s="53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</row>
    <row r="13" spans="1:20" ht="18.75">
      <c r="A13" s="54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</row>
    <row r="14" spans="1:20" ht="18.75">
      <c r="A14" s="54" t="s">
        <v>38</v>
      </c>
      <c r="B14" s="41">
        <f>242700+242700</f>
        <v>485400</v>
      </c>
      <c r="C14" s="15" t="s">
        <v>21</v>
      </c>
      <c r="D14" s="35">
        <v>40450</v>
      </c>
      <c r="E14" s="35">
        <v>40450</v>
      </c>
      <c r="F14" s="35">
        <v>40450</v>
      </c>
      <c r="G14" s="35">
        <v>40450</v>
      </c>
      <c r="H14" s="35">
        <v>40450</v>
      </c>
      <c r="I14" s="35">
        <v>40450</v>
      </c>
      <c r="J14" s="35">
        <v>40450</v>
      </c>
      <c r="K14" s="35">
        <v>40450</v>
      </c>
      <c r="L14" s="35">
        <v>40450</v>
      </c>
      <c r="M14" s="35">
        <v>40450</v>
      </c>
      <c r="N14" s="35">
        <v>40450</v>
      </c>
      <c r="O14" s="35">
        <v>40450</v>
      </c>
      <c r="P14" s="35">
        <f>B14</f>
        <v>485400</v>
      </c>
      <c r="Q14" s="36">
        <v>1</v>
      </c>
      <c r="R14" s="1"/>
      <c r="T14" s="46"/>
    </row>
    <row r="15" spans="1:20" ht="18.75">
      <c r="A15" s="55"/>
      <c r="B15" s="35"/>
      <c r="C15" s="15" t="s">
        <v>5</v>
      </c>
      <c r="D15" s="35">
        <v>39210</v>
      </c>
      <c r="E15" s="35">
        <v>39210</v>
      </c>
      <c r="F15" s="35">
        <v>39210</v>
      </c>
      <c r="G15" s="35">
        <v>39210</v>
      </c>
      <c r="H15" s="35">
        <v>39210</v>
      </c>
      <c r="I15" s="35">
        <v>46650</v>
      </c>
      <c r="J15" s="35">
        <v>40450</v>
      </c>
      <c r="K15" s="35">
        <v>40450</v>
      </c>
      <c r="L15" s="35">
        <v>40450</v>
      </c>
      <c r="M15" s="35">
        <v>40450</v>
      </c>
      <c r="N15" s="35">
        <v>40450</v>
      </c>
      <c r="O15" s="37">
        <v>40450</v>
      </c>
      <c r="P15" s="35">
        <f>SUM(D15:O15)</f>
        <v>485400</v>
      </c>
      <c r="Q15" s="38">
        <f>P15/P14*100/100</f>
        <v>1</v>
      </c>
      <c r="R15" s="1"/>
    </row>
    <row r="16" spans="1:20" ht="18.75">
      <c r="A16" s="54" t="s">
        <v>19</v>
      </c>
      <c r="B16" s="39"/>
      <c r="C16" s="1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1"/>
    </row>
    <row r="17" spans="1:18" ht="18.75">
      <c r="A17" s="54" t="s">
        <v>37</v>
      </c>
      <c r="B17" s="41">
        <f>12000+9000</f>
        <v>21000</v>
      </c>
      <c r="C17" s="15" t="s">
        <v>21</v>
      </c>
      <c r="D17" s="35">
        <v>1750</v>
      </c>
      <c r="E17" s="35">
        <v>1750</v>
      </c>
      <c r="F17" s="35">
        <v>1750</v>
      </c>
      <c r="G17" s="35">
        <v>1750</v>
      </c>
      <c r="H17" s="35">
        <v>1750</v>
      </c>
      <c r="I17" s="35">
        <v>1750</v>
      </c>
      <c r="J17" s="35">
        <v>1750</v>
      </c>
      <c r="K17" s="35">
        <v>1750</v>
      </c>
      <c r="L17" s="35">
        <v>1750</v>
      </c>
      <c r="M17" s="35">
        <v>1750</v>
      </c>
      <c r="N17" s="35">
        <v>1750</v>
      </c>
      <c r="O17" s="35">
        <v>1750</v>
      </c>
      <c r="P17" s="35">
        <f>B17</f>
        <v>21000</v>
      </c>
      <c r="Q17" s="40">
        <v>1</v>
      </c>
      <c r="R17" s="1"/>
    </row>
    <row r="18" spans="1:18" ht="18.75">
      <c r="A18" s="54"/>
      <c r="B18" s="41"/>
      <c r="C18" s="12" t="s">
        <v>5</v>
      </c>
      <c r="D18" s="41">
        <v>1500</v>
      </c>
      <c r="E18" s="41">
        <v>1500</v>
      </c>
      <c r="F18" s="41">
        <v>1500</v>
      </c>
      <c r="G18" s="41">
        <v>1500</v>
      </c>
      <c r="H18" s="41">
        <v>1500</v>
      </c>
      <c r="I18" s="41">
        <v>1500</v>
      </c>
      <c r="J18" s="41">
        <v>1500</v>
      </c>
      <c r="K18" s="41">
        <v>1500</v>
      </c>
      <c r="L18" s="41">
        <v>1500</v>
      </c>
      <c r="M18" s="39">
        <v>1500</v>
      </c>
      <c r="N18" s="41">
        <v>1500</v>
      </c>
      <c r="O18" s="39">
        <v>1500</v>
      </c>
      <c r="P18" s="62">
        <v>18493.71</v>
      </c>
      <c r="Q18" s="43">
        <f>P18/P17*100/100</f>
        <v>0.88065285714285713</v>
      </c>
      <c r="R18" s="1"/>
    </row>
    <row r="19" spans="1:18" ht="18.75">
      <c r="A19" s="55"/>
      <c r="B19" s="37"/>
      <c r="C19" s="13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"/>
    </row>
    <row r="20" spans="1:18" ht="18.75">
      <c r="A20" s="54" t="s">
        <v>20</v>
      </c>
      <c r="B20" s="41">
        <f>300000+290500+2400</f>
        <v>592900</v>
      </c>
      <c r="C20" s="18" t="s">
        <v>21</v>
      </c>
      <c r="D20" s="44">
        <v>49208</v>
      </c>
      <c r="E20" s="44">
        <v>49208</v>
      </c>
      <c r="F20" s="44">
        <v>49208</v>
      </c>
      <c r="G20" s="44">
        <v>49208</v>
      </c>
      <c r="H20" s="44">
        <v>49208</v>
      </c>
      <c r="I20" s="44">
        <v>49208</v>
      </c>
      <c r="J20" s="44">
        <v>49208</v>
      </c>
      <c r="K20" s="44">
        <v>49208</v>
      </c>
      <c r="L20" s="44">
        <v>49208</v>
      </c>
      <c r="M20" s="44">
        <v>49208</v>
      </c>
      <c r="N20" s="44">
        <v>49208</v>
      </c>
      <c r="O20" s="44">
        <v>51608</v>
      </c>
      <c r="P20" s="44">
        <f>SUM(D20:O20)</f>
        <v>592896</v>
      </c>
      <c r="Q20" s="43">
        <v>1</v>
      </c>
      <c r="R20" s="1"/>
    </row>
    <row r="21" spans="1:18" ht="18.75">
      <c r="A21" s="54"/>
      <c r="B21" s="41"/>
      <c r="C21" s="12" t="s">
        <v>5</v>
      </c>
      <c r="D21" s="41">
        <v>46000</v>
      </c>
      <c r="E21" s="45">
        <v>50825.71</v>
      </c>
      <c r="F21" s="41">
        <v>46000</v>
      </c>
      <c r="G21" s="41">
        <v>46000</v>
      </c>
      <c r="H21" s="41">
        <v>48064</v>
      </c>
      <c r="I21" s="41">
        <v>50000</v>
      </c>
      <c r="J21" s="41">
        <v>50000</v>
      </c>
      <c r="K21" s="41">
        <v>54000</v>
      </c>
      <c r="L21" s="41">
        <v>51000</v>
      </c>
      <c r="M21" s="41">
        <v>50500</v>
      </c>
      <c r="N21" s="41">
        <v>50500</v>
      </c>
      <c r="O21" s="41">
        <v>50500</v>
      </c>
      <c r="P21" s="46">
        <f>D21+E21+F21+G21+H21+I21+J21+K21+L21+M21+N21+O21</f>
        <v>593389.71</v>
      </c>
      <c r="Q21" s="63">
        <v>1.01</v>
      </c>
      <c r="R21" s="60"/>
    </row>
    <row r="22" spans="1:18" ht="18.75">
      <c r="A22" s="55"/>
      <c r="B22" s="37"/>
      <c r="C22" s="13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"/>
    </row>
    <row r="23" spans="1:18" ht="18.75">
      <c r="A23" s="59" t="s">
        <v>26</v>
      </c>
      <c r="B23" s="44">
        <f>B14+B17+B20</f>
        <v>1099300</v>
      </c>
      <c r="C23" s="1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57">
        <f>P15+P18+P21</f>
        <v>1097283.42</v>
      </c>
      <c r="Q23" s="38">
        <f>P23/B23*100/100</f>
        <v>0.99816557809515127</v>
      </c>
      <c r="R23" s="1"/>
    </row>
    <row r="24" spans="1:18" ht="18.75">
      <c r="A24" s="1" t="s">
        <v>27</v>
      </c>
      <c r="B24" s="1"/>
      <c r="C24" s="1"/>
      <c r="D24" s="1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1" t="s">
        <v>29</v>
      </c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32</v>
      </c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12">
    <mergeCell ref="J7:L7"/>
    <mergeCell ref="M7:O7"/>
    <mergeCell ref="P1:Q1"/>
    <mergeCell ref="A2:Q2"/>
    <mergeCell ref="A3:Q3"/>
    <mergeCell ref="A4:Q4"/>
    <mergeCell ref="A5:Q5"/>
    <mergeCell ref="D6:O6"/>
    <mergeCell ref="P6:P8"/>
    <mergeCell ref="Q6:Q8"/>
    <mergeCell ref="D7:F7"/>
    <mergeCell ref="G7:I7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zoomScaleNormal="100" workbookViewId="0">
      <selection activeCell="U15" sqref="U15"/>
    </sheetView>
  </sheetViews>
  <sheetFormatPr defaultRowHeight="15"/>
  <cols>
    <col min="1" max="1" width="16.42578125" customWidth="1"/>
    <col min="2" max="2" width="8.5703125" customWidth="1"/>
    <col min="3" max="3" width="3.85546875" customWidth="1"/>
    <col min="4" max="4" width="6.85546875" customWidth="1"/>
    <col min="5" max="5" width="9" customWidth="1"/>
    <col min="6" max="7" width="6.5703125" customWidth="1"/>
    <col min="8" max="8" width="6.7109375" customWidth="1"/>
    <col min="9" max="9" width="6.5703125" customWidth="1"/>
    <col min="10" max="12" width="6.85546875" customWidth="1"/>
    <col min="13" max="14" width="7.42578125" customWidth="1"/>
    <col min="15" max="15" width="7.5703125" customWidth="1"/>
    <col min="16" max="16" width="10.5703125" customWidth="1"/>
    <col min="17" max="17" width="5.28515625" customWidth="1"/>
  </cols>
  <sheetData>
    <row r="1" spans="1:20" ht="18.75" customHeight="1">
      <c r="N1" s="1"/>
      <c r="P1" s="74" t="s">
        <v>10</v>
      </c>
      <c r="Q1" s="74"/>
    </row>
    <row r="2" spans="1:20" ht="18.75">
      <c r="A2" s="67" t="s">
        <v>41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</row>
    <row r="3" spans="1:20" ht="18.7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1"/>
    </row>
    <row r="4" spans="1:20" ht="18.75">
      <c r="A4" s="67" t="s">
        <v>45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1"/>
    </row>
    <row r="5" spans="1:20" ht="18.75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1"/>
    </row>
    <row r="6" spans="1:20" ht="18.75">
      <c r="A6" s="48" t="s">
        <v>2</v>
      </c>
      <c r="B6" s="48" t="s">
        <v>17</v>
      </c>
      <c r="C6" s="48" t="s">
        <v>4</v>
      </c>
      <c r="D6" s="78" t="s">
        <v>22</v>
      </c>
      <c r="E6" s="79"/>
      <c r="F6" s="79"/>
      <c r="G6" s="79"/>
      <c r="H6" s="79"/>
      <c r="I6" s="79"/>
      <c r="J6" s="79"/>
      <c r="K6" s="79"/>
      <c r="L6" s="79"/>
      <c r="M6" s="79"/>
      <c r="N6" s="79"/>
      <c r="O6" s="80"/>
      <c r="P6" s="81" t="s">
        <v>23</v>
      </c>
      <c r="Q6" s="81" t="s">
        <v>24</v>
      </c>
      <c r="R6" s="1"/>
    </row>
    <row r="7" spans="1:20" ht="18.75">
      <c r="A7" s="49" t="s">
        <v>3</v>
      </c>
      <c r="B7" s="49" t="s">
        <v>18</v>
      </c>
      <c r="C7" s="49" t="s">
        <v>5</v>
      </c>
      <c r="D7" s="75" t="s">
        <v>6</v>
      </c>
      <c r="E7" s="76"/>
      <c r="F7" s="77"/>
      <c r="G7" s="75" t="s">
        <v>7</v>
      </c>
      <c r="H7" s="76"/>
      <c r="I7" s="77"/>
      <c r="J7" s="75" t="s">
        <v>8</v>
      </c>
      <c r="K7" s="76"/>
      <c r="L7" s="77"/>
      <c r="M7" s="75" t="s">
        <v>9</v>
      </c>
      <c r="N7" s="76"/>
      <c r="O7" s="77"/>
      <c r="P7" s="82"/>
      <c r="Q7" s="82"/>
      <c r="R7" s="1"/>
    </row>
    <row r="8" spans="1:20" ht="18.75">
      <c r="A8" s="50"/>
      <c r="B8" s="50"/>
      <c r="C8" s="50"/>
      <c r="D8" s="51">
        <v>21824</v>
      </c>
      <c r="E8" s="51">
        <v>21855</v>
      </c>
      <c r="F8" s="51">
        <v>21885</v>
      </c>
      <c r="G8" s="51">
        <v>21916</v>
      </c>
      <c r="H8" s="51">
        <v>21947</v>
      </c>
      <c r="I8" s="51">
        <v>21976</v>
      </c>
      <c r="J8" s="51">
        <v>22007</v>
      </c>
      <c r="K8" s="51">
        <v>22037</v>
      </c>
      <c r="L8" s="51">
        <v>22068</v>
      </c>
      <c r="M8" s="51">
        <v>22098</v>
      </c>
      <c r="N8" s="51">
        <v>22129</v>
      </c>
      <c r="O8" s="51">
        <v>22160</v>
      </c>
      <c r="P8" s="83"/>
      <c r="Q8" s="83"/>
      <c r="R8" s="1"/>
    </row>
    <row r="9" spans="1:20" ht="18.75">
      <c r="A9" s="52" t="s">
        <v>11</v>
      </c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"/>
    </row>
    <row r="10" spans="1:20" ht="18.75">
      <c r="A10" s="53" t="s">
        <v>42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</row>
    <row r="11" spans="1:20" ht="18.75">
      <c r="A11" s="53" t="s">
        <v>43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</row>
    <row r="12" spans="1:20" ht="18.75">
      <c r="A12" s="53" t="s">
        <v>44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</row>
    <row r="13" spans="1:20" ht="18.75">
      <c r="A13" s="54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</row>
    <row r="14" spans="1:20" ht="18.75">
      <c r="A14" s="54" t="s">
        <v>38</v>
      </c>
      <c r="B14" s="41">
        <f>242700+7680+250380</f>
        <v>500760</v>
      </c>
      <c r="C14" s="15" t="s">
        <v>21</v>
      </c>
      <c r="D14" s="35">
        <v>41730</v>
      </c>
      <c r="E14" s="35">
        <v>41730</v>
      </c>
      <c r="F14" s="35">
        <v>41730</v>
      </c>
      <c r="G14" s="35">
        <v>41730</v>
      </c>
      <c r="H14" s="35">
        <v>41730</v>
      </c>
      <c r="I14" s="35">
        <v>41730</v>
      </c>
      <c r="J14" s="35">
        <v>41730</v>
      </c>
      <c r="K14" s="35">
        <v>41730</v>
      </c>
      <c r="L14" s="35">
        <v>41730</v>
      </c>
      <c r="M14" s="35">
        <v>41730</v>
      </c>
      <c r="N14" s="35">
        <v>41730</v>
      </c>
      <c r="O14" s="35">
        <v>41730</v>
      </c>
      <c r="P14" s="35">
        <f>D14+E14+F14+G14+H14+I14+J14+K14+L14+M14+N14+O14</f>
        <v>500760</v>
      </c>
      <c r="Q14" s="36">
        <v>1</v>
      </c>
      <c r="R14" s="1"/>
      <c r="T14" s="46"/>
    </row>
    <row r="15" spans="1:20" ht="18.75">
      <c r="A15" s="55"/>
      <c r="B15" s="35"/>
      <c r="C15" s="15" t="s">
        <v>5</v>
      </c>
      <c r="D15" s="35">
        <v>40450</v>
      </c>
      <c r="E15" s="35">
        <v>40450</v>
      </c>
      <c r="F15" s="35">
        <v>40450</v>
      </c>
      <c r="G15" s="35">
        <v>40450</v>
      </c>
      <c r="H15" s="35">
        <v>46850</v>
      </c>
      <c r="I15" s="35">
        <v>41730</v>
      </c>
      <c r="J15" s="35"/>
      <c r="K15" s="35"/>
      <c r="L15" s="35"/>
      <c r="M15" s="35"/>
      <c r="N15" s="35"/>
      <c r="O15" s="37"/>
      <c r="P15" s="35">
        <f>D15+E15+F15+G15+H15+I15</f>
        <v>250380</v>
      </c>
      <c r="Q15" s="38">
        <f>P15/P14*100/100</f>
        <v>0.5</v>
      </c>
      <c r="R15" s="1"/>
    </row>
    <row r="16" spans="1:20" ht="18.75">
      <c r="A16" s="54" t="s">
        <v>19</v>
      </c>
      <c r="B16" s="39"/>
      <c r="C16" s="11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1"/>
    </row>
    <row r="17" spans="1:18" ht="18.75">
      <c r="A17" s="54" t="s">
        <v>37</v>
      </c>
      <c r="B17" s="41">
        <f>9000+9000</f>
        <v>18000</v>
      </c>
      <c r="C17" s="15" t="s">
        <v>21</v>
      </c>
      <c r="D17" s="35">
        <v>1500</v>
      </c>
      <c r="E17" s="35">
        <v>1500</v>
      </c>
      <c r="F17" s="35">
        <v>1500</v>
      </c>
      <c r="G17" s="35">
        <v>1500</v>
      </c>
      <c r="H17" s="35">
        <v>1500</v>
      </c>
      <c r="I17" s="35">
        <v>1500</v>
      </c>
      <c r="J17" s="35">
        <v>1500</v>
      </c>
      <c r="K17" s="35">
        <v>1500</v>
      </c>
      <c r="L17" s="35">
        <v>1500</v>
      </c>
      <c r="M17" s="35">
        <v>1500</v>
      </c>
      <c r="N17" s="35">
        <v>1500</v>
      </c>
      <c r="O17" s="35">
        <v>1500</v>
      </c>
      <c r="P17" s="35">
        <f>B17</f>
        <v>18000</v>
      </c>
      <c r="Q17" s="40">
        <v>1</v>
      </c>
      <c r="R17" s="1"/>
    </row>
    <row r="18" spans="1:18" ht="18.75">
      <c r="A18" s="54"/>
      <c r="B18" s="41"/>
      <c r="C18" s="12" t="s">
        <v>5</v>
      </c>
      <c r="D18" s="41">
        <v>1500</v>
      </c>
      <c r="E18" s="41">
        <v>1500</v>
      </c>
      <c r="F18" s="41">
        <v>1500</v>
      </c>
      <c r="G18" s="41">
        <v>1500</v>
      </c>
      <c r="H18" s="41">
        <v>1500</v>
      </c>
      <c r="I18" s="41">
        <v>1500</v>
      </c>
      <c r="J18" s="41"/>
      <c r="K18" s="41"/>
      <c r="L18" s="41"/>
      <c r="M18" s="39"/>
      <c r="N18" s="41"/>
      <c r="O18" s="39"/>
      <c r="P18" s="42">
        <f>D18+E18+F18+G18+H18+I18+J18+K18+L18+M18+N18+O18</f>
        <v>9000</v>
      </c>
      <c r="Q18" s="43">
        <f>P18/P17*100/100</f>
        <v>0.5</v>
      </c>
      <c r="R18" s="1"/>
    </row>
    <row r="19" spans="1:18" ht="18.75">
      <c r="A19" s="55"/>
      <c r="B19" s="37"/>
      <c r="C19" s="13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"/>
    </row>
    <row r="20" spans="1:18" ht="18.75">
      <c r="A20" s="54" t="s">
        <v>20</v>
      </c>
      <c r="B20" s="41">
        <f>306000+24000+262500</f>
        <v>592500</v>
      </c>
      <c r="C20" s="18" t="s">
        <v>21</v>
      </c>
      <c r="D20" s="44">
        <v>51000</v>
      </c>
      <c r="E20" s="44">
        <v>51000</v>
      </c>
      <c r="F20" s="44">
        <v>51000</v>
      </c>
      <c r="G20" s="44">
        <v>51000</v>
      </c>
      <c r="H20" s="44">
        <v>51000</v>
      </c>
      <c r="I20" s="44">
        <v>51000</v>
      </c>
      <c r="J20" s="44">
        <v>47750</v>
      </c>
      <c r="K20" s="44">
        <v>47750</v>
      </c>
      <c r="L20" s="44">
        <v>47750</v>
      </c>
      <c r="M20" s="44">
        <v>47750</v>
      </c>
      <c r="N20" s="44">
        <v>47750</v>
      </c>
      <c r="O20" s="44">
        <v>47750</v>
      </c>
      <c r="P20" s="44">
        <f>SUM(D20:O20)</f>
        <v>592500</v>
      </c>
      <c r="Q20" s="43">
        <v>1</v>
      </c>
      <c r="R20" s="1"/>
    </row>
    <row r="21" spans="1:18" ht="18.75">
      <c r="A21" s="54"/>
      <c r="B21" s="41"/>
      <c r="C21" s="12" t="s">
        <v>5</v>
      </c>
      <c r="D21" s="41">
        <v>50500</v>
      </c>
      <c r="E21" s="41">
        <v>51000</v>
      </c>
      <c r="F21" s="41">
        <v>54500</v>
      </c>
      <c r="G21" s="41">
        <v>51000</v>
      </c>
      <c r="H21" s="41">
        <v>40000</v>
      </c>
      <c r="I21" s="41">
        <v>58500</v>
      </c>
      <c r="J21" s="41"/>
      <c r="K21" s="41"/>
      <c r="L21" s="41"/>
      <c r="M21" s="41"/>
      <c r="N21" s="41"/>
      <c r="O21" s="41"/>
      <c r="P21" s="42">
        <f>D21+E21+F21+G21+H21+I21+J21+K21+L21+M21+N21+O21</f>
        <v>305500</v>
      </c>
      <c r="Q21" s="43">
        <f>P21/P20*100/100</f>
        <v>0.51561181434599157</v>
      </c>
      <c r="R21" s="1"/>
    </row>
    <row r="22" spans="1:18" ht="18.75">
      <c r="A22" s="55"/>
      <c r="B22" s="37"/>
      <c r="C22" s="13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"/>
    </row>
    <row r="23" spans="1:18" ht="18.75">
      <c r="A23" s="58" t="s">
        <v>26</v>
      </c>
      <c r="B23" s="44">
        <f>B14+B17+B20</f>
        <v>1111260</v>
      </c>
      <c r="C23" s="1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57">
        <f>P15+P18+P21</f>
        <v>564880</v>
      </c>
      <c r="Q23" s="38">
        <f>P23/B23*100/100</f>
        <v>0.50832388459946365</v>
      </c>
      <c r="R23" s="1"/>
    </row>
    <row r="24" spans="1:18" ht="18.75">
      <c r="A24" s="1" t="s">
        <v>27</v>
      </c>
      <c r="B24" s="1"/>
      <c r="C24" s="1"/>
      <c r="D24" s="1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1" t="s">
        <v>29</v>
      </c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32</v>
      </c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12">
    <mergeCell ref="J7:L7"/>
    <mergeCell ref="M7:O7"/>
    <mergeCell ref="P1:Q1"/>
    <mergeCell ref="A2:Q2"/>
    <mergeCell ref="A3:Q3"/>
    <mergeCell ref="A4:Q4"/>
    <mergeCell ref="A5:Q5"/>
    <mergeCell ref="D6:O6"/>
    <mergeCell ref="P6:P8"/>
    <mergeCell ref="Q6:Q8"/>
    <mergeCell ref="D7:F7"/>
    <mergeCell ref="G7:I7"/>
  </mergeCells>
  <pageMargins left="3.937007874015748E-2" right="3.937007874015748E-2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Normal="100" workbookViewId="0">
      <selection activeCell="M19" sqref="M19"/>
    </sheetView>
  </sheetViews>
  <sheetFormatPr defaultRowHeight="15"/>
  <cols>
    <col min="1" max="1" width="19.42578125" customWidth="1"/>
    <col min="2" max="2" width="9.140625" customWidth="1"/>
    <col min="3" max="3" width="4.5703125" customWidth="1"/>
    <col min="4" max="4" width="6.5703125" customWidth="1"/>
    <col min="5" max="5" width="8.7109375" customWidth="1"/>
    <col min="6" max="6" width="7.42578125" customWidth="1"/>
    <col min="7" max="7" width="7.140625" customWidth="1"/>
    <col min="8" max="9" width="7.42578125" customWidth="1"/>
    <col min="10" max="10" width="7.5703125" customWidth="1"/>
    <col min="11" max="11" width="7.42578125" customWidth="1"/>
    <col min="12" max="12" width="7" customWidth="1"/>
    <col min="13" max="13" width="7.140625" customWidth="1"/>
    <col min="14" max="14" width="7.28515625" customWidth="1"/>
    <col min="15" max="15" width="7.85546875" customWidth="1"/>
    <col min="16" max="16" width="10.28515625" customWidth="1"/>
    <col min="17" max="17" width="6.140625" customWidth="1"/>
  </cols>
  <sheetData>
    <row r="1" spans="1:18" ht="18.75" customHeight="1">
      <c r="N1" s="1"/>
      <c r="Q1" s="1" t="s">
        <v>10</v>
      </c>
    </row>
    <row r="2" spans="1:18" ht="18.7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1"/>
    </row>
    <row r="3" spans="1:18" ht="18.7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1"/>
    </row>
    <row r="4" spans="1:18" ht="18.75">
      <c r="A4" s="67" t="s">
        <v>39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1"/>
    </row>
    <row r="5" spans="1:18" ht="18.75">
      <c r="A5" s="67" t="s">
        <v>25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1"/>
    </row>
    <row r="6" spans="1:18" ht="18.75">
      <c r="A6" s="2" t="s">
        <v>2</v>
      </c>
      <c r="B6" s="2" t="s">
        <v>17</v>
      </c>
      <c r="C6" s="2" t="s">
        <v>4</v>
      </c>
      <c r="D6" s="71" t="s">
        <v>22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3"/>
      <c r="P6" s="64" t="s">
        <v>23</v>
      </c>
      <c r="Q6" s="64" t="s">
        <v>24</v>
      </c>
      <c r="R6" s="1"/>
    </row>
    <row r="7" spans="1:18" ht="18.75">
      <c r="A7" s="3" t="s">
        <v>3</v>
      </c>
      <c r="B7" s="3" t="s">
        <v>18</v>
      </c>
      <c r="C7" s="3" t="s">
        <v>5</v>
      </c>
      <c r="D7" s="68" t="s">
        <v>6</v>
      </c>
      <c r="E7" s="69"/>
      <c r="F7" s="70"/>
      <c r="G7" s="68" t="s">
        <v>7</v>
      </c>
      <c r="H7" s="69"/>
      <c r="I7" s="70"/>
      <c r="J7" s="68" t="s">
        <v>8</v>
      </c>
      <c r="K7" s="69"/>
      <c r="L7" s="70"/>
      <c r="M7" s="68" t="s">
        <v>9</v>
      </c>
      <c r="N7" s="69"/>
      <c r="O7" s="70"/>
      <c r="P7" s="65"/>
      <c r="Q7" s="65"/>
      <c r="R7" s="1"/>
    </row>
    <row r="8" spans="1:18" ht="18.75">
      <c r="A8" s="4"/>
      <c r="B8" s="4"/>
      <c r="C8" s="4"/>
      <c r="D8" s="5">
        <v>21459</v>
      </c>
      <c r="E8" s="5">
        <v>21490</v>
      </c>
      <c r="F8" s="5">
        <v>21520</v>
      </c>
      <c r="G8" s="5">
        <v>21551</v>
      </c>
      <c r="H8" s="5">
        <v>21582</v>
      </c>
      <c r="I8" s="5">
        <v>21610</v>
      </c>
      <c r="J8" s="5">
        <v>21641</v>
      </c>
      <c r="K8" s="5">
        <v>21671</v>
      </c>
      <c r="L8" s="5">
        <v>21702</v>
      </c>
      <c r="M8" s="5">
        <v>21732</v>
      </c>
      <c r="N8" s="5">
        <v>21763</v>
      </c>
      <c r="O8" s="5">
        <v>21794</v>
      </c>
      <c r="P8" s="66"/>
      <c r="Q8" s="66"/>
      <c r="R8" s="1"/>
    </row>
    <row r="9" spans="1:18" ht="18.75">
      <c r="A9" s="6" t="s">
        <v>11</v>
      </c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"/>
    </row>
    <row r="10" spans="1:18" ht="18.75">
      <c r="A10" s="7" t="s">
        <v>12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"/>
    </row>
    <row r="11" spans="1:18" ht="18.75">
      <c r="A11" s="7" t="s">
        <v>13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"/>
    </row>
    <row r="12" spans="1:18" ht="18.75">
      <c r="A12" s="7" t="s">
        <v>14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"/>
    </row>
    <row r="13" spans="1:18" ht="18.75">
      <c r="A13" s="8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"/>
    </row>
    <row r="14" spans="1:18" ht="18.75">
      <c r="A14" s="8" t="s">
        <v>16</v>
      </c>
      <c r="B14" s="25">
        <f>242700+242700</f>
        <v>485400</v>
      </c>
      <c r="C14" s="19" t="s">
        <v>21</v>
      </c>
      <c r="D14" s="19">
        <v>40450</v>
      </c>
      <c r="E14" s="19">
        <v>40450</v>
      </c>
      <c r="F14" s="19">
        <v>40450</v>
      </c>
      <c r="G14" s="19">
        <v>40450</v>
      </c>
      <c r="H14" s="19">
        <v>40450</v>
      </c>
      <c r="I14" s="19">
        <v>40450</v>
      </c>
      <c r="J14" s="19">
        <v>40450</v>
      </c>
      <c r="K14" s="19">
        <v>40450</v>
      </c>
      <c r="L14" s="19">
        <v>40450</v>
      </c>
      <c r="M14" s="19">
        <v>40450</v>
      </c>
      <c r="N14" s="19">
        <v>40450</v>
      </c>
      <c r="O14" s="19">
        <v>40450</v>
      </c>
      <c r="P14" s="19">
        <f>B14</f>
        <v>485400</v>
      </c>
      <c r="Q14" s="21">
        <v>0.5</v>
      </c>
      <c r="R14" s="1"/>
    </row>
    <row r="15" spans="1:18" ht="18.75">
      <c r="A15" s="9"/>
      <c r="B15" s="19"/>
      <c r="C15" s="19" t="s">
        <v>5</v>
      </c>
      <c r="D15" s="19">
        <v>39210</v>
      </c>
      <c r="E15" s="19">
        <v>39210</v>
      </c>
      <c r="F15" s="19">
        <v>39210</v>
      </c>
      <c r="G15" s="19">
        <v>39210</v>
      </c>
      <c r="H15" s="19">
        <v>39210</v>
      </c>
      <c r="I15" s="19">
        <v>46650</v>
      </c>
      <c r="J15" s="19">
        <v>40450</v>
      </c>
      <c r="K15" s="19">
        <v>40450</v>
      </c>
      <c r="L15" s="19">
        <v>40450</v>
      </c>
      <c r="M15" s="19">
        <v>40450</v>
      </c>
      <c r="N15" s="19"/>
      <c r="O15" s="22"/>
      <c r="P15" s="19">
        <f>SUM(D15:O15)</f>
        <v>404500</v>
      </c>
      <c r="Q15" s="30">
        <f>P15/P14*50/100</f>
        <v>0.41666666666666674</v>
      </c>
      <c r="R15" s="1"/>
    </row>
    <row r="16" spans="1:18" ht="18.75">
      <c r="A16" s="8" t="s">
        <v>19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1"/>
    </row>
    <row r="17" spans="1:18" ht="18.75">
      <c r="A17" s="8" t="s">
        <v>34</v>
      </c>
      <c r="B17" s="25">
        <f>12000+9000</f>
        <v>21000</v>
      </c>
      <c r="C17" s="19" t="s">
        <v>21</v>
      </c>
      <c r="D17" s="19">
        <v>1750</v>
      </c>
      <c r="E17" s="19">
        <v>1750</v>
      </c>
      <c r="F17" s="19">
        <v>1750</v>
      </c>
      <c r="G17" s="19">
        <v>1750</v>
      </c>
      <c r="H17" s="19">
        <v>1750</v>
      </c>
      <c r="I17" s="19">
        <v>1750</v>
      </c>
      <c r="J17" s="19">
        <v>1500</v>
      </c>
      <c r="K17" s="19">
        <v>1500</v>
      </c>
      <c r="L17" s="19">
        <v>1500</v>
      </c>
      <c r="M17" s="19">
        <v>1500</v>
      </c>
      <c r="N17" s="19">
        <v>1500</v>
      </c>
      <c r="O17" s="19">
        <v>1500</v>
      </c>
      <c r="P17" s="19">
        <f>B17</f>
        <v>21000</v>
      </c>
      <c r="Q17" s="24">
        <v>0.5</v>
      </c>
      <c r="R17" s="1"/>
    </row>
    <row r="18" spans="1:18" ht="18.75">
      <c r="A18" s="8"/>
      <c r="B18" s="25"/>
      <c r="C18" s="25" t="s">
        <v>5</v>
      </c>
      <c r="D18" s="25">
        <v>1500</v>
      </c>
      <c r="E18" s="25">
        <v>1500</v>
      </c>
      <c r="F18" s="25">
        <v>1500</v>
      </c>
      <c r="G18" s="25">
        <v>1500</v>
      </c>
      <c r="H18" s="25">
        <v>1500</v>
      </c>
      <c r="I18" s="25">
        <v>1500</v>
      </c>
      <c r="J18" s="25">
        <v>1500</v>
      </c>
      <c r="K18" s="25">
        <v>1500</v>
      </c>
      <c r="L18" s="25">
        <v>1500</v>
      </c>
      <c r="M18" s="23">
        <v>1500</v>
      </c>
      <c r="N18" s="25"/>
      <c r="O18" s="23"/>
      <c r="P18" s="26">
        <f>D18+E18+F18+G18+H18+I18+J18+K18+L18+M18+N18+O18</f>
        <v>15000</v>
      </c>
      <c r="Q18" s="27">
        <f>P18/P17*50/100</f>
        <v>0.35714285714285715</v>
      </c>
      <c r="R18" s="1"/>
    </row>
    <row r="19" spans="1:18" ht="18.75">
      <c r="A19" s="9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1"/>
    </row>
    <row r="20" spans="1:18" ht="18.75">
      <c r="A20" s="8" t="s">
        <v>20</v>
      </c>
      <c r="B20" s="25">
        <f>300000+290500</f>
        <v>590500</v>
      </c>
      <c r="C20" s="28" t="s">
        <v>21</v>
      </c>
      <c r="D20" s="28">
        <v>50000</v>
      </c>
      <c r="E20" s="28">
        <v>50000</v>
      </c>
      <c r="F20" s="28">
        <v>50000</v>
      </c>
      <c r="G20" s="28">
        <v>50000</v>
      </c>
      <c r="H20" s="28">
        <v>50000</v>
      </c>
      <c r="I20" s="28">
        <v>50000</v>
      </c>
      <c r="J20" s="28">
        <v>48416.66</v>
      </c>
      <c r="K20" s="28">
        <v>48416.66</v>
      </c>
      <c r="L20" s="28">
        <v>48416.66</v>
      </c>
      <c r="M20" s="28">
        <v>48416.66</v>
      </c>
      <c r="N20" s="28">
        <v>48416.66</v>
      </c>
      <c r="O20" s="28">
        <v>48416.66</v>
      </c>
      <c r="P20" s="28">
        <f>SUM(D20:O20)</f>
        <v>590499.9600000002</v>
      </c>
      <c r="Q20" s="27">
        <v>0.5</v>
      </c>
      <c r="R20" s="1"/>
    </row>
    <row r="21" spans="1:18" ht="18.75">
      <c r="A21" s="8"/>
      <c r="B21" s="25"/>
      <c r="C21" s="25" t="s">
        <v>5</v>
      </c>
      <c r="D21" s="25">
        <v>46000</v>
      </c>
      <c r="E21" s="31">
        <v>50825.71</v>
      </c>
      <c r="F21" s="25">
        <v>46000</v>
      </c>
      <c r="G21" s="25">
        <v>46000</v>
      </c>
      <c r="H21" s="25">
        <v>48064</v>
      </c>
      <c r="I21" s="25">
        <v>50000</v>
      </c>
      <c r="J21" s="25">
        <v>50000</v>
      </c>
      <c r="K21" s="25">
        <v>54000</v>
      </c>
      <c r="L21" s="25">
        <v>51000</v>
      </c>
      <c r="M21" s="23"/>
      <c r="N21" s="25"/>
      <c r="O21" s="25"/>
      <c r="P21" s="34">
        <f>SUM(D21:O21)</f>
        <v>441889.70999999996</v>
      </c>
      <c r="Q21" s="27">
        <f>P21/P20*50/100</f>
        <v>0.37416574084103227</v>
      </c>
      <c r="R21" s="33"/>
    </row>
    <row r="22" spans="1:18" ht="18.75">
      <c r="A22" s="9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1"/>
    </row>
    <row r="23" spans="1:18" ht="18.75">
      <c r="A23" s="32" t="s">
        <v>26</v>
      </c>
      <c r="B23" s="28">
        <f>B14+B17+B20</f>
        <v>1096900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8">
        <f>P15+P18+P21</f>
        <v>861389.71</v>
      </c>
      <c r="Q23" s="30">
        <f>P23/B23*50/100</f>
        <v>0.39264732883580999</v>
      </c>
      <c r="R23" s="1"/>
    </row>
    <row r="24" spans="1:18" ht="18.75">
      <c r="A24" s="1" t="s">
        <v>27</v>
      </c>
      <c r="B24" s="1"/>
      <c r="C24" s="1"/>
      <c r="D24" s="1" t="s">
        <v>28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8.75">
      <c r="A25" s="1" t="s">
        <v>29</v>
      </c>
      <c r="B25" s="1"/>
      <c r="C25" s="1"/>
      <c r="D25" s="1" t="s">
        <v>30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8.75">
      <c r="A26" s="1" t="s">
        <v>31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 t="s">
        <v>32</v>
      </c>
      <c r="L30" s="1"/>
      <c r="M30" s="1"/>
      <c r="N30" s="1"/>
      <c r="O30" s="1"/>
      <c r="P30" s="1"/>
      <c r="Q30" s="1"/>
      <c r="R30" s="1"/>
    </row>
    <row r="31" spans="1:18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</sheetData>
  <mergeCells count="11">
    <mergeCell ref="M7:O7"/>
    <mergeCell ref="A2:Q2"/>
    <mergeCell ref="A3:Q3"/>
    <mergeCell ref="A4:Q4"/>
    <mergeCell ref="A5:Q5"/>
    <mergeCell ref="D6:O6"/>
    <mergeCell ref="P6:P8"/>
    <mergeCell ref="Q6:Q8"/>
    <mergeCell ref="D7:F7"/>
    <mergeCell ref="G7:I7"/>
    <mergeCell ref="J7:L7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7</vt:i4>
      </vt:variant>
    </vt:vector>
  </HeadingPairs>
  <TitlesOfParts>
    <vt:vector size="7" baseType="lpstr">
      <vt:lpstr>ปี 58</vt:lpstr>
      <vt:lpstr>ปีงบประมาณ 59</vt:lpstr>
      <vt:lpstr>ปีงบประมาณ 59 (2)</vt:lpstr>
      <vt:lpstr>ปีงบประมาณ 60</vt:lpstr>
      <vt:lpstr>ส่วนให้พี่กลาง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SSO</cp:lastModifiedBy>
  <cp:lastPrinted>2017-03-29T01:21:27Z</cp:lastPrinted>
  <dcterms:created xsi:type="dcterms:W3CDTF">2014-11-19T03:21:29Z</dcterms:created>
  <dcterms:modified xsi:type="dcterms:W3CDTF">2017-04-18T07:59:39Z</dcterms:modified>
</cp:coreProperties>
</file>